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akan\Desktop\"/>
    </mc:Choice>
  </mc:AlternateContent>
  <xr:revisionPtr revIDLastSave="0" documentId="13_ncr:1_{78DDF51F-ACB0-49F5-8009-80D7D3310A95}" xr6:coauthVersionLast="46" xr6:coauthVersionMax="46" xr10:uidLastSave="{00000000-0000-0000-0000-000000000000}"/>
  <bookViews>
    <workbookView xWindow="-108" yWindow="-108" windowWidth="23256" windowHeight="12576" xr2:uid="{E6C74BCA-34BC-4EF2-926B-50FAF6B65718}"/>
  </bookViews>
  <sheets>
    <sheet name="KV VE GV  MATRAH ARTIRIM TABLOS" sheetId="1" r:id="rId1"/>
    <sheet name="KDV MATRAH ART." sheetId="3" r:id="rId2"/>
    <sheet name="KDV MAT.ART.LİSTE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3" l="1"/>
  <c r="I8" i="3"/>
  <c r="I7" i="3"/>
  <c r="I6" i="3"/>
  <c r="I5" i="3"/>
  <c r="G9" i="3"/>
  <c r="E9" i="3"/>
  <c r="G8" i="3"/>
  <c r="E8" i="3"/>
  <c r="G7" i="3"/>
  <c r="E7" i="3"/>
  <c r="G6" i="3"/>
  <c r="E6" i="3"/>
  <c r="E5" i="3"/>
  <c r="G5" i="3" s="1"/>
  <c r="G11" i="3" l="1"/>
  <c r="I10" i="3"/>
  <c r="I11" i="3" s="1"/>
  <c r="G30" i="2" l="1"/>
  <c r="G28" i="2"/>
  <c r="F28" i="2"/>
  <c r="F30" i="2" s="1"/>
  <c r="E28" i="2"/>
  <c r="E30" i="2" s="1"/>
  <c r="D28" i="2"/>
  <c r="C28" i="2"/>
  <c r="F19" i="2"/>
  <c r="F20" i="2" s="1"/>
  <c r="G18" i="2"/>
  <c r="G19" i="2" s="1"/>
  <c r="G20" i="2" s="1"/>
  <c r="F18" i="2"/>
  <c r="E18" i="2"/>
  <c r="E19" i="2" s="1"/>
  <c r="E20" i="2" s="1"/>
  <c r="D18" i="2"/>
  <c r="C18" i="2"/>
  <c r="G16" i="2"/>
  <c r="G22" i="2" s="1"/>
  <c r="G24" i="2" s="1"/>
  <c r="F16" i="2"/>
  <c r="F22" i="2" s="1"/>
  <c r="F24" i="2" s="1"/>
  <c r="E16" i="2"/>
  <c r="E22" i="2" s="1"/>
  <c r="E24" i="2" s="1"/>
  <c r="D16" i="2"/>
  <c r="C16" i="2"/>
  <c r="D19" i="2" l="1"/>
  <c r="D20" i="2" s="1"/>
  <c r="C19" i="2"/>
  <c r="C20" i="2" s="1"/>
  <c r="C22" i="2" s="1"/>
  <c r="D22" i="2"/>
  <c r="D24" i="2" s="1"/>
  <c r="D30" i="2" s="1"/>
  <c r="C24" i="2" l="1"/>
  <c r="C30" i="2" s="1"/>
  <c r="G33" i="2" s="1"/>
  <c r="G32" i="2"/>
  <c r="E19" i="1"/>
  <c r="E18" i="1"/>
  <c r="E17" i="1"/>
  <c r="E16" i="1"/>
  <c r="E15" i="1"/>
  <c r="E9" i="1"/>
  <c r="E8" i="1"/>
  <c r="E7" i="1"/>
  <c r="E6" i="1"/>
  <c r="E5" i="1"/>
  <c r="H5" i="1" s="1"/>
  <c r="K5" i="1" s="1"/>
  <c r="F20" i="1" l="1"/>
  <c r="F10" i="1"/>
  <c r="J5" i="1"/>
  <c r="H6" i="1"/>
  <c r="H7" i="1"/>
  <c r="H8" i="1"/>
  <c r="H9" i="1"/>
  <c r="H15" i="1"/>
  <c r="H16" i="1"/>
  <c r="H17" i="1"/>
  <c r="K17" i="1" s="1"/>
  <c r="J16" i="1" l="1"/>
  <c r="K16" i="1"/>
  <c r="J7" i="1"/>
  <c r="K7" i="1"/>
  <c r="J6" i="1"/>
  <c r="K6" i="1"/>
  <c r="J8" i="1"/>
  <c r="K8" i="1"/>
  <c r="J15" i="1"/>
  <c r="K15" i="1"/>
  <c r="J9" i="1"/>
  <c r="K9" i="1"/>
  <c r="K10" i="1" s="1"/>
  <c r="H10" i="1"/>
  <c r="J17" i="1"/>
  <c r="H18" i="1"/>
  <c r="K18" i="1" s="1"/>
  <c r="J10" i="1" l="1"/>
  <c r="J18" i="1"/>
  <c r="H19" i="1"/>
  <c r="H20" i="1" l="1"/>
  <c r="K19" i="1"/>
  <c r="K20" i="1" s="1"/>
  <c r="J19" i="1"/>
  <c r="J20" i="1" s="1"/>
</calcChain>
</file>

<file path=xl/sharedStrings.xml><?xml version="1.0" encoding="utf-8"?>
<sst xmlns="http://schemas.openxmlformats.org/spreadsheetml/2006/main" count="78" uniqueCount="68">
  <si>
    <t>YIL</t>
  </si>
  <si>
    <t>BİLANÇO ESASI VE SERBEST MESLEK ESASINA  TABİ MÜKELLEFLER</t>
  </si>
  <si>
    <r>
      <rPr>
        <b/>
        <sz val="11"/>
        <color rgb="FF00B0F0"/>
        <rFont val="Calibri"/>
        <family val="2"/>
        <charset val="162"/>
        <scheme val="minor"/>
      </rPr>
      <t>KURUMLAR VERGİSİ MÜKELLEFLERİ İÇİN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</si>
  <si>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TOPLAM</t>
  </si>
  <si>
    <t>BEYAN EDİLEN
MATRAH</t>
  </si>
  <si>
    <t>MATRAH ORANI</t>
  </si>
  <si>
    <t>HESAPLANAN
MATRAH</t>
  </si>
  <si>
    <t>EN AZ 
MATRAH TUTARI</t>
  </si>
  <si>
    <t>VERGİ ORANI</t>
  </si>
  <si>
    <t>ÖDENECEK VERGİ</t>
  </si>
  <si>
    <t>TAKSİTLİ ÖDEME AYLIK
TAKSİT TUTARI</t>
  </si>
  <si>
    <t>MATRAH ARTIRIM HESAPLAMA TABLOSU</t>
  </si>
  <si>
    <t>PEŞİN ÖDEME TUTARI</t>
  </si>
  <si>
    <t>PEŞİN ÖDEME HALİNDE ÖDEME TUTARI</t>
  </si>
  <si>
    <t>HESAPLANAN KDV</t>
  </si>
  <si>
    <t>Toplam Hesaplanan Vergi</t>
  </si>
  <si>
    <t>Vergi Oranı (%)</t>
  </si>
  <si>
    <t>Gelir / Kurumlar Vergisi Matrah Artırım Tutarı</t>
  </si>
  <si>
    <t>Artırım Tutarı</t>
  </si>
  <si>
    <t>K.D.V. Artırım Tutarı</t>
  </si>
  <si>
    <t>Toplam Matrah</t>
  </si>
  <si>
    <t>Not:</t>
  </si>
  <si>
    <t>1-Beyanname verilmedi ise ilgili ayın karşısı boş bıralıkmalı.</t>
  </si>
  <si>
    <t>2- Beyanname verilip hesaplanan KDV bulunmuyorsa ilgili ayın karşısına sıfır yazılmalı.</t>
  </si>
  <si>
    <t>KATMA DEĞER VERGİSİ MATRAH ARTIRIMI HESAPLAMA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</si>
  <si>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</si>
  <si>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</si>
  <si>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</si>
  <si>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</si>
  <si>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</si>
  <si>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</si>
  <si>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</si>
  <si>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</si>
  <si>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</si>
  <si>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</si>
  <si>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</si>
  <si>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</si>
  <si>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 HESAPLANAN VERGİ</t>
  </si>
  <si>
    <t>BEYANNAME VERİLEN DÖNEM SAYISI</t>
  </si>
  <si>
    <t>ORTALAMA VERGİ TUTARI</t>
  </si>
  <si>
    <t>YILLIK HESAPLANAN KDV</t>
  </si>
  <si>
    <t>TECİL EDİLEBİLİR KDV</t>
  </si>
  <si>
    <t>ARTIRIMA ESAS TUTAR</t>
  </si>
  <si>
    <t>VERGİ ORANI (%)</t>
  </si>
  <si>
    <t>KDV ARTIRIM TUTARI</t>
  </si>
  <si>
    <t>Taksit Toplamı</t>
  </si>
  <si>
    <t>Toplam</t>
  </si>
  <si>
    <t xml:space="preserve">1-3065 sayılı KDV Kanununun 11/1-c  ve geçici 17. maddelerine göre tecil-terkin uygulamasından yararlanan mükellefler artırıma </t>
  </si>
  <si>
    <t>esas tutarı belirlerken tecil edilen vergiler hesaplanan KDV den düşülecektir.</t>
  </si>
  <si>
    <t>İlgili yılda KDV Beyannamelerinin bazılarında Hesaplanan KDV bulunmaması halinde, gelir veya kurumlar vergisi için matra artırımında</t>
  </si>
  <si>
    <t>bulunulmuş olması şartıyla, bu matrah üzerinden %18 oranında KDV artırımı da hesaplanarak büyük olan dikkate alınacaktır.</t>
  </si>
  <si>
    <t xml:space="preserve">2-İlgili yılda en az 3 döneme ait beyannamenin verilmiş olması halinde (3 ayda bir beyanname verenler için en az 1 dönem) bu </t>
  </si>
  <si>
    <t>beyannamelerdeki hes.KDV tutarının ortalaması bir yıla iblağ edilerek artırıma esas olmak üzere yıllık hes. KDV tutarı bulunacaktır.</t>
  </si>
  <si>
    <t xml:space="preserve">3-İlgili yılda hiç beyanname verilmemiş veya 1-2 dönem verilmiş olması yada matrah bulunmaması halinde ilgili yıl için gelir veya </t>
  </si>
  <si>
    <t>kurumlar vergisi matrah artırımında bulunulmuş olması şartıyla artırılan matrah üzerinden %18 oranında KDV artırımı yapılacaktır.</t>
  </si>
  <si>
    <t>TAKSİTLE ÖDENMEK İSTENMESİ HALİNDE TAKSİT TUTARLARI</t>
  </si>
  <si>
    <t>KATMA DEĞER VERGİSİ MATRAH ARTIRIMI</t>
  </si>
  <si>
    <t>TECİL EDİLEN VERGİ</t>
  </si>
  <si>
    <t>NET HESAPLANAN KDV</t>
  </si>
  <si>
    <t>ÖDENECEK TUTAR</t>
  </si>
  <si>
    <t>YILLAR</t>
  </si>
  <si>
    <t xml:space="preserve">    BU VERGİ TÜRLERİNDEN TAHAKKUK EDEN VERGİLERİNİ KANUNİ SÜRESİNDE ÖDEMİŞ VE BU VERGİ TÜRLERİ İÇİN</t>
  </si>
  <si>
    <r>
      <t xml:space="preserve">    </t>
    </r>
    <r>
      <rPr>
        <sz val="11"/>
        <color rgb="FF00B0F0"/>
        <rFont val="Calibri"/>
        <family val="2"/>
        <charset val="162"/>
        <scheme val="minor"/>
      </rPr>
      <t>BU KANUNUN 2 VE 3.MADDE HÜKÜMLERİNDEN YARARLANMAMIŞ OLMALARI ŞARTIYLA  ARTIRILAN MATRAHLAR</t>
    </r>
  </si>
  <si>
    <r>
      <rPr>
        <sz val="14"/>
        <color theme="1"/>
        <rFont val="Calibri"/>
        <family val="2"/>
        <charset val="162"/>
        <scheme val="minor"/>
      </rPr>
      <t xml:space="preserve">   </t>
    </r>
    <r>
      <rPr>
        <b/>
        <sz val="14"/>
        <color rgb="FFC00000"/>
        <rFont val="Calibri"/>
        <family val="2"/>
        <charset val="162"/>
        <scheme val="minor"/>
      </rPr>
      <t>% 15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rgb="FF00B0F0"/>
        <rFont val="Calibri"/>
        <family val="2"/>
        <charset val="162"/>
        <scheme val="minor"/>
      </rPr>
      <t>ORANINDA VERGİLENDİRİLİR.</t>
    </r>
  </si>
  <si>
    <r>
      <rPr>
        <b/>
        <sz val="16"/>
        <color rgb="FFFF0000"/>
        <rFont val="Calibri"/>
        <family val="2"/>
        <charset val="162"/>
        <scheme val="minor"/>
      </rPr>
      <t>*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rgb="FF00B0F0"/>
        <rFont val="Calibri"/>
        <family val="2"/>
        <charset val="162"/>
        <scheme val="minor"/>
      </rPr>
      <t xml:space="preserve"> MÜKELLEFLER ARTIRIMINDA BULUNMAK İSTEDİKLERİ YILA AİT YILLIK BEYANNAMELERİNİ KANUNİ SÜRESİNDE VERMİŞ,</t>
    </r>
  </si>
  <si>
    <t>6 TAKSİT</t>
  </si>
  <si>
    <t>MATRAH ARTIRIM
ORANI</t>
  </si>
  <si>
    <r>
      <t>VERGİ ORANI % 20  (</t>
    </r>
    <r>
      <rPr>
        <b/>
        <sz val="16"/>
        <color rgb="FFFF0000"/>
        <rFont val="Calibri"/>
        <family val="2"/>
        <charset val="162"/>
        <scheme val="minor"/>
      </rPr>
      <t>*</t>
    </r>
    <r>
      <rPr>
        <b/>
        <sz val="11"/>
        <color theme="5"/>
        <rFont val="Calibri"/>
        <family val="2"/>
        <charset val="16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</si>
</sst>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color theme="5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7030A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C0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4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9" fontId="0" fillId="0" borderId="1" xfId="0" applyNumberFormat="1" applyBorder="1"/>
    <xf numFmtId="0" fontId="8" fillId="0" borderId="0" xfId="0" applyFont="1"/>
    <xf numFmtId="4" fontId="0" fillId="0" borderId="0" xfId="0" applyNumberFormat="1"/>
    <xf numFmtId="0" fontId="7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 applyProtection="1">
      <alignment horizontal="right"/>
      <protection locked="0"/>
    </xf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 wrapText="1"/>
    </xf>
    <xf numFmtId="3" fontId="0" fillId="0" borderId="3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right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0" fontId="0" fillId="0" borderId="3" xfId="0" applyBorder="1"/>
    <xf numFmtId="4" fontId="0" fillId="0" borderId="3" xfId="0" applyNumberFormat="1" applyBorder="1" applyAlignment="1" applyProtection="1">
      <alignment horizontal="right"/>
      <protection locked="0"/>
    </xf>
    <xf numFmtId="10" fontId="0" fillId="0" borderId="0" xfId="1" applyNumberFormat="1" applyFont="1" applyBorder="1" applyAlignment="1"/>
    <xf numFmtId="0" fontId="0" fillId="0" borderId="2" xfId="0" applyBorder="1"/>
    <xf numFmtId="4" fontId="0" fillId="0" borderId="2" xfId="0" applyNumberFormat="1" applyBorder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2" fillId="0" borderId="0" xfId="0" applyNumberFormat="1" applyFont="1"/>
    <xf numFmtId="0" fontId="9" fillId="0" borderId="0" xfId="2" applyAlignment="1" applyProtection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/>
    <xf numFmtId="164" fontId="0" fillId="0" borderId="1" xfId="0" applyNumberFormat="1" applyBorder="1" applyAlignment="1">
      <alignment horizontal="center"/>
    </xf>
    <xf numFmtId="4" fontId="3" fillId="0" borderId="1" xfId="0" applyNumberFormat="1" applyFont="1" applyBorder="1"/>
    <xf numFmtId="0" fontId="0" fillId="0" borderId="1" xfId="0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/>
    </xf>
    <xf numFmtId="4" fontId="12" fillId="0" borderId="0" xfId="0" applyNumberFormat="1" applyFo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0" xfId="0" applyFont="1"/>
  </cellXfs>
  <cellStyles count="3">
    <cellStyle name="Köprü" xfId="2" builtinId="8"/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B5BC9-547B-47D3-9512-6E0E454AC92A}">
  <dimension ref="B1:K26"/>
  <sheetViews>
    <sheetView tabSelected="1" workbookViewId="0">
      <selection activeCell="N7" sqref="N7"/>
    </sheetView>
  </sheetViews>
  <sheetFormatPr defaultRowHeight="14.4" x14ac:dyDescent="0.3"/>
  <cols>
    <col min="2" max="2" width="8.88671875" customWidth="1"/>
    <col min="3" max="3" width="11.21875" customWidth="1"/>
    <col min="4" max="4" width="14.6640625" bestFit="1" customWidth="1"/>
    <col min="5" max="5" width="13.33203125" customWidth="1"/>
    <col min="6" max="6" width="25.33203125" customWidth="1"/>
    <col min="7" max="7" width="21.21875" customWidth="1"/>
    <col min="8" max="8" width="17.21875" customWidth="1"/>
    <col min="10" max="10" width="18.33203125" customWidth="1"/>
    <col min="11" max="11" width="16.33203125" customWidth="1"/>
  </cols>
  <sheetData>
    <row r="1" spans="2:11" ht="18" x14ac:dyDescent="0.35">
      <c r="B1" s="16" t="s">
        <v>11</v>
      </c>
      <c r="C1" s="16"/>
      <c r="D1" s="16"/>
    </row>
    <row r="3" spans="2:11" x14ac:dyDescent="0.3">
      <c r="B3" t="s">
        <v>2</v>
      </c>
    </row>
    <row r="4" spans="2:11" ht="44.4" x14ac:dyDescent="0.4">
      <c r="B4" s="12" t="s">
        <v>0</v>
      </c>
      <c r="C4" s="13" t="s">
        <v>4</v>
      </c>
      <c r="D4" s="13" t="s">
        <v>66</v>
      </c>
      <c r="E4" s="13" t="s">
        <v>6</v>
      </c>
      <c r="F4" s="14" t="s">
        <v>7</v>
      </c>
      <c r="G4" s="14" t="s">
        <v>67</v>
      </c>
      <c r="H4" s="14" t="s">
        <v>9</v>
      </c>
      <c r="J4" s="13" t="s">
        <v>10</v>
      </c>
      <c r="K4" s="18" t="s">
        <v>13</v>
      </c>
    </row>
    <row r="5" spans="2:11" x14ac:dyDescent="0.3">
      <c r="B5" s="3">
        <v>2016</v>
      </c>
      <c r="C5" s="4">
        <v>0</v>
      </c>
      <c r="D5" s="15">
        <v>0.35</v>
      </c>
      <c r="E5" s="4">
        <f>ROUND((C5*D5),2)</f>
        <v>0</v>
      </c>
      <c r="F5" s="6">
        <v>94000</v>
      </c>
      <c r="G5" s="7">
        <v>0.2</v>
      </c>
      <c r="H5" s="7">
        <f>IF(C5="",0,ROUND(((IF(E5&gt;F5,E5,F5))*G5),2))</f>
        <v>18800</v>
      </c>
      <c r="J5" s="7">
        <f>ROUND((($H5*1.09)/6),2)</f>
        <v>3415.33</v>
      </c>
      <c r="K5" s="7">
        <f>H5-(H5*10/100)</f>
        <v>16920</v>
      </c>
    </row>
    <row r="6" spans="2:11" x14ac:dyDescent="0.3">
      <c r="B6" s="3">
        <v>2017</v>
      </c>
      <c r="C6" s="4">
        <v>0</v>
      </c>
      <c r="D6" s="15">
        <v>0.3</v>
      </c>
      <c r="E6" s="4">
        <f>ROUND((C6*D6),2)</f>
        <v>0</v>
      </c>
      <c r="F6" s="6">
        <v>99600</v>
      </c>
      <c r="G6" s="7">
        <v>0.2</v>
      </c>
      <c r="H6" s="7">
        <f>IF(C6="",0,ROUND(((IF(E6&gt;F6,E6,F6))*G6),2))</f>
        <v>19920</v>
      </c>
      <c r="J6" s="7">
        <f>ROUND((($H6*1.09)/6),2)</f>
        <v>3618.8</v>
      </c>
      <c r="K6" s="7">
        <f>H6-(H6*10/100)</f>
        <v>17928</v>
      </c>
    </row>
    <row r="7" spans="2:11" x14ac:dyDescent="0.3">
      <c r="B7" s="3">
        <v>2018</v>
      </c>
      <c r="C7" s="4">
        <v>0</v>
      </c>
      <c r="D7" s="15">
        <v>0.25</v>
      </c>
      <c r="E7" s="4">
        <f>ROUND((C7*D7),2)</f>
        <v>0</v>
      </c>
      <c r="F7" s="6">
        <v>105800</v>
      </c>
      <c r="G7" s="7">
        <v>0.2</v>
      </c>
      <c r="H7" s="7">
        <f>IF(C7="",0,ROUND(((IF(E7&gt;F7,E7,F7))*G7),2))</f>
        <v>21160</v>
      </c>
      <c r="J7" s="7">
        <f>ROUND((($H7*1.09)/6),2)</f>
        <v>3844.07</v>
      </c>
      <c r="K7" s="7">
        <f>H7-(H7*10/100)</f>
        <v>19044</v>
      </c>
    </row>
    <row r="8" spans="2:11" x14ac:dyDescent="0.3">
      <c r="B8" s="3">
        <v>2019</v>
      </c>
      <c r="C8" s="4">
        <v>0</v>
      </c>
      <c r="D8" s="15">
        <v>0.2</v>
      </c>
      <c r="E8" s="4">
        <f>ROUND((C8*D8),2)</f>
        <v>0</v>
      </c>
      <c r="F8" s="6">
        <v>112400</v>
      </c>
      <c r="G8" s="7">
        <v>0.2</v>
      </c>
      <c r="H8" s="7">
        <f>IF(C8="",0,ROUND(((IF(E8&gt;F8,E8,F8))*G8),2))</f>
        <v>22480</v>
      </c>
      <c r="J8" s="7">
        <f>ROUND((($H8*1.09)/6),2)</f>
        <v>4083.87</v>
      </c>
      <c r="K8" s="7">
        <f>H8-(H8*10/100)</f>
        <v>20232</v>
      </c>
    </row>
    <row r="9" spans="2:11" x14ac:dyDescent="0.3">
      <c r="B9" s="3">
        <v>2020</v>
      </c>
      <c r="C9" s="4">
        <v>0</v>
      </c>
      <c r="D9" s="15">
        <v>0.15</v>
      </c>
      <c r="E9" s="4">
        <f>ROUND((C9*D9),2)</f>
        <v>0</v>
      </c>
      <c r="F9" s="6">
        <v>127500</v>
      </c>
      <c r="G9" s="7">
        <v>0.2</v>
      </c>
      <c r="H9" s="7">
        <f>IF(C9="",0,ROUND(((IF(E9&gt;F9,E9,F9))*G9),2))</f>
        <v>25500</v>
      </c>
      <c r="J9" s="7">
        <f>ROUND((($H9*1.09)/6),2)</f>
        <v>4632.5</v>
      </c>
      <c r="K9" s="7">
        <f>H9-(H9*10/100)</f>
        <v>22950</v>
      </c>
    </row>
    <row r="10" spans="2:11" x14ac:dyDescent="0.3">
      <c r="B10" s="8" t="s">
        <v>3</v>
      </c>
      <c r="C10" s="9"/>
      <c r="D10" s="8"/>
      <c r="E10" s="9"/>
      <c r="F10" s="10">
        <f>F5+F6+F7+F8+F9</f>
        <v>539300</v>
      </c>
      <c r="G10" s="10"/>
      <c r="H10" s="10">
        <f>H5+H6+H7+H8+H9</f>
        <v>107860</v>
      </c>
      <c r="J10" s="10">
        <f>J5+J6+J7+J8+J9</f>
        <v>19594.57</v>
      </c>
      <c r="K10" s="10">
        <f>K5+K6+K7+K8+K9</f>
        <v>97074</v>
      </c>
    </row>
    <row r="12" spans="2:11" x14ac:dyDescent="0.3">
      <c r="B12" s="2" t="s">
        <v>1</v>
      </c>
    </row>
    <row r="14" spans="2:11" ht="43.2" x14ac:dyDescent="0.3">
      <c r="B14" s="12" t="s">
        <v>0</v>
      </c>
      <c r="C14" s="13" t="s">
        <v>4</v>
      </c>
      <c r="D14" s="12" t="s">
        <v>5</v>
      </c>
      <c r="E14" s="13" t="s">
        <v>6</v>
      </c>
      <c r="F14" s="14" t="s">
        <v>7</v>
      </c>
      <c r="G14" s="14" t="s">
        <v>8</v>
      </c>
      <c r="H14" s="14" t="s">
        <v>9</v>
      </c>
      <c r="J14" s="13" t="s">
        <v>10</v>
      </c>
      <c r="K14" s="18" t="s">
        <v>12</v>
      </c>
    </row>
    <row r="15" spans="2:11" x14ac:dyDescent="0.3">
      <c r="B15" s="3">
        <v>2016</v>
      </c>
      <c r="C15" s="4">
        <v>0</v>
      </c>
      <c r="D15" s="15">
        <v>0.35</v>
      </c>
      <c r="E15" s="4">
        <f>ROUND((C15*D15),2)</f>
        <v>0</v>
      </c>
      <c r="F15" s="6">
        <v>47000</v>
      </c>
      <c r="G15" s="7">
        <v>0.2</v>
      </c>
      <c r="H15" s="7">
        <f>IF(C15="",0,ROUND(((IF(E15&gt;F15,E15,F15))*G15),2))</f>
        <v>9400</v>
      </c>
      <c r="J15" s="7">
        <f>ROUND((($H15*1.09)/6),2)</f>
        <v>1707.67</v>
      </c>
      <c r="K15" s="7">
        <f>H15-(H15*10/100)</f>
        <v>8460</v>
      </c>
    </row>
    <row r="16" spans="2:11" x14ac:dyDescent="0.3">
      <c r="B16" s="3">
        <v>2017</v>
      </c>
      <c r="C16" s="4">
        <v>0</v>
      </c>
      <c r="D16" s="15">
        <v>0.3</v>
      </c>
      <c r="E16" s="4">
        <f>ROUND((C16*D16),2)</f>
        <v>0</v>
      </c>
      <c r="F16" s="6">
        <v>49800</v>
      </c>
      <c r="G16" s="7">
        <v>0.2</v>
      </c>
      <c r="H16" s="7">
        <f>IF(C16="",0,ROUND(((IF(E16&gt;F16,E16,F16))*G16),2))</f>
        <v>9960</v>
      </c>
      <c r="J16" s="7">
        <f>ROUND((($H16*1.09)/6),2)</f>
        <v>1809.4</v>
      </c>
      <c r="K16" s="7">
        <f>H16-(H16*10/100)</f>
        <v>8964</v>
      </c>
    </row>
    <row r="17" spans="2:11" x14ac:dyDescent="0.3">
      <c r="B17" s="3">
        <v>2018</v>
      </c>
      <c r="C17" s="4">
        <v>0</v>
      </c>
      <c r="D17" s="15">
        <v>0.25</v>
      </c>
      <c r="E17" s="4">
        <f>ROUND((C17*D17),2)</f>
        <v>0</v>
      </c>
      <c r="F17" s="6">
        <v>52900</v>
      </c>
      <c r="G17" s="7">
        <v>0.2</v>
      </c>
      <c r="H17" s="7">
        <f>IF(C17="",0,ROUND(((IF(E17&gt;F17,E17,F17))*G17),2))</f>
        <v>10580</v>
      </c>
      <c r="J17" s="7">
        <f>ROUND((($H17*1.09)/6),2)</f>
        <v>1922.03</v>
      </c>
      <c r="K17" s="7">
        <f>H17-(H17*10/100)</f>
        <v>9522</v>
      </c>
    </row>
    <row r="18" spans="2:11" x14ac:dyDescent="0.3">
      <c r="B18" s="3">
        <v>2019</v>
      </c>
      <c r="C18" s="4">
        <v>0</v>
      </c>
      <c r="D18" s="15">
        <v>0.2</v>
      </c>
      <c r="E18" s="4">
        <f>ROUND((C18*D18),2)</f>
        <v>0</v>
      </c>
      <c r="F18" s="6">
        <v>56200</v>
      </c>
      <c r="G18" s="7">
        <v>0.2</v>
      </c>
      <c r="H18" s="7">
        <f>IF(C18="",0,ROUND(((IF(E18&gt;F18,E18,F18))*G18),2))</f>
        <v>11240</v>
      </c>
      <c r="J18" s="7">
        <f>ROUND((($H18*1.09)/6),2)</f>
        <v>2041.93</v>
      </c>
      <c r="K18" s="7">
        <f>H18-(H18*10/100)</f>
        <v>10116</v>
      </c>
    </row>
    <row r="19" spans="2:11" x14ac:dyDescent="0.3">
      <c r="B19" s="3">
        <v>2020</v>
      </c>
      <c r="C19" s="4">
        <v>0</v>
      </c>
      <c r="D19" s="15">
        <v>0.15</v>
      </c>
      <c r="E19" s="4">
        <f>ROUND((C19*D19),2)</f>
        <v>0</v>
      </c>
      <c r="F19" s="6">
        <v>63700</v>
      </c>
      <c r="G19" s="7">
        <v>0.2</v>
      </c>
      <c r="H19" s="7">
        <f>IF(C19="",0,ROUND(((IF(E19&gt;F19,E19,F19))*G19),2))</f>
        <v>12740</v>
      </c>
      <c r="J19" s="7">
        <f>ROUND((($H19*1.09)/6),2)</f>
        <v>2314.4299999999998</v>
      </c>
      <c r="K19" s="7">
        <f>H19-(H19*10/100)</f>
        <v>11466</v>
      </c>
    </row>
    <row r="20" spans="2:11" x14ac:dyDescent="0.3">
      <c r="B20" t="s">
        <v>3</v>
      </c>
      <c r="F20" s="11">
        <f>F15+F16+F17+F18+F19</f>
        <v>269600</v>
      </c>
      <c r="G20" s="11"/>
      <c r="H20" s="11">
        <f>H15+H16+H17+H18+H19</f>
        <v>53920</v>
      </c>
      <c r="J20" s="11">
        <f>J15+J16+J17+J18+J19</f>
        <v>9795.4600000000009</v>
      </c>
      <c r="K20" s="11">
        <f>K15+K16+K17+K18+K19</f>
        <v>48528</v>
      </c>
    </row>
    <row r="23" spans="2:11" ht="21" x14ac:dyDescent="0.4">
      <c r="B23" t="s">
        <v>64</v>
      </c>
    </row>
    <row r="24" spans="2:11" x14ac:dyDescent="0.3">
      <c r="B24" s="60" t="s">
        <v>61</v>
      </c>
    </row>
    <row r="25" spans="2:11" x14ac:dyDescent="0.3">
      <c r="B25" t="s">
        <v>62</v>
      </c>
    </row>
    <row r="26" spans="2:11" ht="18" x14ac:dyDescent="0.35">
      <c r="B26" t="s">
        <v>63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5669-99DC-4D33-A781-E9419A9FE8C5}">
  <dimension ref="B3:I24"/>
  <sheetViews>
    <sheetView workbookViewId="0">
      <selection activeCell="I5" sqref="I5"/>
    </sheetView>
  </sheetViews>
  <sheetFormatPr defaultRowHeight="14.4" x14ac:dyDescent="0.3"/>
  <cols>
    <col min="1" max="1" width="3.77734375" customWidth="1"/>
    <col min="2" max="2" width="12.44140625" style="20" bestFit="1" customWidth="1"/>
    <col min="3" max="5" width="22.77734375" style="17" customWidth="1"/>
    <col min="6" max="6" width="12.5546875" style="20" customWidth="1"/>
    <col min="7" max="7" width="22.77734375" style="17" customWidth="1"/>
    <col min="8" max="8" width="3.77734375" customWidth="1"/>
    <col min="9" max="9" width="21.21875" style="17" customWidth="1"/>
  </cols>
  <sheetData>
    <row r="3" spans="2:9" s="45" customFormat="1" ht="43.2" x14ac:dyDescent="0.3">
      <c r="B3" s="19" t="s">
        <v>56</v>
      </c>
      <c r="C3" s="43"/>
      <c r="D3" s="43"/>
      <c r="E3" s="43"/>
      <c r="F3" s="44"/>
      <c r="G3" s="43"/>
      <c r="I3" s="58" t="s">
        <v>55</v>
      </c>
    </row>
    <row r="4" spans="2:9" s="44" customFormat="1" x14ac:dyDescent="0.3">
      <c r="B4" s="56" t="s">
        <v>60</v>
      </c>
      <c r="C4" s="57" t="s">
        <v>14</v>
      </c>
      <c r="D4" s="57" t="s">
        <v>57</v>
      </c>
      <c r="E4" s="57" t="s">
        <v>58</v>
      </c>
      <c r="F4" s="56" t="s">
        <v>8</v>
      </c>
      <c r="G4" s="57" t="s">
        <v>59</v>
      </c>
      <c r="I4" s="46" t="s">
        <v>65</v>
      </c>
    </row>
    <row r="5" spans="2:9" x14ac:dyDescent="0.3">
      <c r="B5" s="59">
        <v>2016</v>
      </c>
      <c r="C5" s="47">
        <v>0</v>
      </c>
      <c r="D5" s="47"/>
      <c r="E5" s="48">
        <f>C5-D5</f>
        <v>0</v>
      </c>
      <c r="F5" s="49">
        <v>0.03</v>
      </c>
      <c r="G5" s="50">
        <f>IF(C5="",0,ROUND((E5*F5),2))</f>
        <v>0</v>
      </c>
      <c r="I5" s="48">
        <f>ROUND((($G5*1.09)/6),2)</f>
        <v>0</v>
      </c>
    </row>
    <row r="6" spans="2:9" x14ac:dyDescent="0.3">
      <c r="B6" s="59">
        <v>2017</v>
      </c>
      <c r="C6" s="47"/>
      <c r="D6" s="47"/>
      <c r="E6" s="48">
        <f>C6-D6</f>
        <v>0</v>
      </c>
      <c r="F6" s="49">
        <v>0.03</v>
      </c>
      <c r="G6" s="50">
        <f>IF(C6="",0,ROUND((E6*F6),2))</f>
        <v>0</v>
      </c>
      <c r="I6" s="48">
        <f>ROUND((($G6*1.09)/6),2)</f>
        <v>0</v>
      </c>
    </row>
    <row r="7" spans="2:9" x14ac:dyDescent="0.3">
      <c r="B7" s="59">
        <v>2018</v>
      </c>
      <c r="C7" s="47"/>
      <c r="D7" s="47"/>
      <c r="E7" s="48">
        <f>C7-D7</f>
        <v>0</v>
      </c>
      <c r="F7" s="49">
        <v>2.5000000000000001E-2</v>
      </c>
      <c r="G7" s="50">
        <f>IF(C7="",0,ROUND((E7*F7),2))</f>
        <v>0</v>
      </c>
      <c r="I7" s="48">
        <f>ROUND((($G7*1.09)/6),2)</f>
        <v>0</v>
      </c>
    </row>
    <row r="8" spans="2:9" x14ac:dyDescent="0.3">
      <c r="B8" s="59">
        <v>2019</v>
      </c>
      <c r="C8" s="47"/>
      <c r="D8" s="47"/>
      <c r="E8" s="48">
        <f>C8-D8</f>
        <v>0</v>
      </c>
      <c r="F8" s="49">
        <v>0.02</v>
      </c>
      <c r="G8" s="50">
        <f>IF(C8="",0,ROUND((E8*F8),2))</f>
        <v>0</v>
      </c>
      <c r="I8" s="48">
        <f>ROUND((($G8*1.09)/6),2)</f>
        <v>0</v>
      </c>
    </row>
    <row r="9" spans="2:9" x14ac:dyDescent="0.3">
      <c r="B9" s="59">
        <v>2020</v>
      </c>
      <c r="C9" s="47"/>
      <c r="D9" s="47"/>
      <c r="E9" s="48">
        <f>C9-D9</f>
        <v>0</v>
      </c>
      <c r="F9" s="49">
        <v>0.02</v>
      </c>
      <c r="G9" s="50">
        <f>IF(C9="",0,ROUND((E9*F9),2))</f>
        <v>0</v>
      </c>
      <c r="I9" s="48">
        <f>ROUND((($G9*1.09)/6),2)</f>
        <v>0</v>
      </c>
    </row>
    <row r="10" spans="2:9" x14ac:dyDescent="0.3">
      <c r="B10" s="51"/>
      <c r="C10" s="46" t="s">
        <v>45</v>
      </c>
      <c r="D10" s="52"/>
      <c r="E10" s="52"/>
      <c r="F10" s="53"/>
      <c r="G10" s="50"/>
      <c r="I10" s="50">
        <f>SUM(I5:I9)</f>
        <v>0</v>
      </c>
    </row>
    <row r="11" spans="2:9" x14ac:dyDescent="0.3">
      <c r="B11" s="51"/>
      <c r="C11" s="46" t="s">
        <v>46</v>
      </c>
      <c r="D11" s="52"/>
      <c r="E11" s="52"/>
      <c r="F11" s="53"/>
      <c r="G11" s="50">
        <f>SUM(G5:G9)</f>
        <v>0</v>
      </c>
      <c r="I11" s="50">
        <f>I10*6</f>
        <v>0</v>
      </c>
    </row>
    <row r="14" spans="2:9" x14ac:dyDescent="0.3">
      <c r="B14" s="54" t="s">
        <v>21</v>
      </c>
    </row>
    <row r="15" spans="2:9" x14ac:dyDescent="0.3">
      <c r="B15" s="39" t="s">
        <v>47</v>
      </c>
    </row>
    <row r="16" spans="2:9" x14ac:dyDescent="0.3">
      <c r="B16" s="41" t="s">
        <v>48</v>
      </c>
    </row>
    <row r="17" spans="2:9" x14ac:dyDescent="0.3">
      <c r="B17" s="41" t="s">
        <v>49</v>
      </c>
    </row>
    <row r="18" spans="2:9" x14ac:dyDescent="0.3">
      <c r="B18" s="41" t="s">
        <v>50</v>
      </c>
    </row>
    <row r="19" spans="2:9" x14ac:dyDescent="0.3">
      <c r="B19" s="39" t="s">
        <v>51</v>
      </c>
    </row>
    <row r="20" spans="2:9" x14ac:dyDescent="0.3">
      <c r="B20" s="41" t="s">
        <v>52</v>
      </c>
    </row>
    <row r="21" spans="2:9" x14ac:dyDescent="0.3">
      <c r="B21" s="39" t="s">
        <v>53</v>
      </c>
      <c r="I21" s="40"/>
    </row>
    <row r="22" spans="2:9" x14ac:dyDescent="0.3">
      <c r="B22" s="41" t="s">
        <v>54</v>
      </c>
      <c r="I22" s="42"/>
    </row>
    <row r="24" spans="2:9" x14ac:dyDescent="0.3">
      <c r="F24" s="5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1F94-EC8F-493F-881A-F8C87AF30059}">
  <dimension ref="B2:R38"/>
  <sheetViews>
    <sheetView topLeftCell="A16" workbookViewId="0">
      <selection activeCell="F46" sqref="F46"/>
    </sheetView>
  </sheetViews>
  <sheetFormatPr defaultRowHeight="14.4" x14ac:dyDescent="0.3"/>
  <cols>
    <col min="1" max="1" width="3.77734375" customWidth="1"/>
    <col min="2" max="2" width="42.44140625" customWidth="1"/>
    <col min="3" max="7" width="14.21875" style="20" customWidth="1"/>
    <col min="8" max="14" width="8.88671875" style="20"/>
    <col min="15" max="18" width="13.44140625" style="20" customWidth="1"/>
  </cols>
  <sheetData>
    <row r="2" spans="2:18" x14ac:dyDescent="0.3">
      <c r="B2" s="19" t="s">
        <v>24</v>
      </c>
    </row>
    <row r="3" spans="2:18" s="1" customFormat="1" x14ac:dyDescent="0.3">
      <c r="B3" s="21" t="s">
        <v>14</v>
      </c>
      <c r="C3" s="21">
        <v>2016</v>
      </c>
      <c r="D3" s="21">
        <v>2017</v>
      </c>
      <c r="E3" s="21">
        <v>2018</v>
      </c>
      <c r="F3" s="21">
        <v>2019</v>
      </c>
      <c r="G3" s="21">
        <v>2020</v>
      </c>
      <c r="H3" s="22"/>
      <c r="I3" s="22"/>
      <c r="J3" s="22"/>
      <c r="K3" s="22"/>
      <c r="L3" s="22"/>
      <c r="M3" s="22"/>
      <c r="N3" s="22"/>
      <c r="R3" s="22"/>
    </row>
    <row r="4" spans="2:18" x14ac:dyDescent="0.3">
      <c r="B4" s="28" t="s">
        <v>25</v>
      </c>
      <c r="C4" s="23"/>
      <c r="D4" s="23"/>
      <c r="E4" s="23"/>
      <c r="F4" s="23"/>
      <c r="G4" s="23"/>
    </row>
    <row r="5" spans="2:18" x14ac:dyDescent="0.3">
      <c r="B5" s="28" t="s">
        <v>26</v>
      </c>
      <c r="C5" s="23"/>
      <c r="D5" s="23"/>
      <c r="E5" s="23"/>
      <c r="F5" s="23"/>
      <c r="G5" s="23"/>
    </row>
    <row r="6" spans="2:18" x14ac:dyDescent="0.3">
      <c r="B6" s="28" t="s">
        <v>27</v>
      </c>
      <c r="C6" s="23"/>
      <c r="D6" s="23"/>
      <c r="E6" s="23"/>
      <c r="F6" s="23"/>
      <c r="G6" s="23"/>
    </row>
    <row r="7" spans="2:18" x14ac:dyDescent="0.3">
      <c r="B7" s="28" t="s">
        <v>28</v>
      </c>
      <c r="C7" s="23"/>
      <c r="D7" s="23"/>
      <c r="E7" s="23"/>
      <c r="F7" s="23"/>
      <c r="G7" s="23"/>
    </row>
    <row r="8" spans="2:18" x14ac:dyDescent="0.3">
      <c r="B8" s="28" t="s">
        <v>29</v>
      </c>
      <c r="C8" s="23"/>
      <c r="D8" s="23"/>
      <c r="E8" s="23"/>
      <c r="F8" s="23"/>
      <c r="G8" s="23"/>
    </row>
    <row r="9" spans="2:18" x14ac:dyDescent="0.3">
      <c r="B9" s="28" t="s">
        <v>30</v>
      </c>
      <c r="C9" s="23"/>
      <c r="D9" s="23"/>
      <c r="E9" s="23"/>
      <c r="F9" s="23"/>
      <c r="G9" s="23"/>
    </row>
    <row r="10" spans="2:18" x14ac:dyDescent="0.3">
      <c r="B10" s="28" t="s">
        <v>31</v>
      </c>
      <c r="C10" s="23"/>
      <c r="D10" s="23"/>
      <c r="E10" s="23"/>
      <c r="F10" s="23"/>
      <c r="G10" s="23"/>
    </row>
    <row r="11" spans="2:18" x14ac:dyDescent="0.3">
      <c r="B11" s="28" t="s">
        <v>32</v>
      </c>
      <c r="C11" s="23"/>
      <c r="D11" s="23"/>
      <c r="E11" s="23"/>
      <c r="F11" s="23"/>
      <c r="G11" s="23"/>
    </row>
    <row r="12" spans="2:18" x14ac:dyDescent="0.3">
      <c r="B12" s="28" t="s">
        <v>33</v>
      </c>
      <c r="C12" s="23"/>
      <c r="D12" s="23"/>
      <c r="E12" s="23"/>
      <c r="F12" s="23"/>
      <c r="G12" s="23"/>
    </row>
    <row r="13" spans="2:18" x14ac:dyDescent="0.3">
      <c r="B13" s="28" t="s">
        <v>34</v>
      </c>
      <c r="C13" s="23"/>
      <c r="D13" s="23"/>
      <c r="E13" s="23"/>
      <c r="F13" s="23"/>
      <c r="G13" s="23"/>
    </row>
    <row r="14" spans="2:18" x14ac:dyDescent="0.3">
      <c r="B14" s="28" t="s">
        <v>35</v>
      </c>
      <c r="C14" s="23"/>
      <c r="D14" s="23"/>
      <c r="E14" s="23"/>
      <c r="F14" s="23"/>
      <c r="G14" s="23"/>
    </row>
    <row r="15" spans="2:18" x14ac:dyDescent="0.3">
      <c r="B15" s="28" t="s">
        <v>36</v>
      </c>
      <c r="C15" s="23"/>
      <c r="D15" s="23"/>
      <c r="E15" s="23"/>
      <c r="F15" s="23"/>
      <c r="G15" s="23"/>
    </row>
    <row r="16" spans="2:18" x14ac:dyDescent="0.3">
      <c r="B16" s="24" t="s">
        <v>37</v>
      </c>
      <c r="C16" s="25">
        <f>SUM(C4:C15)</f>
        <v>0</v>
      </c>
      <c r="D16" s="25">
        <f>SUM(D4:D15)</f>
        <v>0</v>
      </c>
      <c r="E16" s="25">
        <f>SUM(E4:E15)</f>
        <v>0</v>
      </c>
      <c r="F16" s="25">
        <f>SUM(F4:F15)</f>
        <v>0</v>
      </c>
      <c r="G16" s="25">
        <f>SUM(G4:G15)</f>
        <v>0</v>
      </c>
    </row>
    <row r="17" spans="2:7" x14ac:dyDescent="0.3">
      <c r="B17" s="22"/>
    </row>
    <row r="18" spans="2:7" x14ac:dyDescent="0.3">
      <c r="B18" s="26" t="s">
        <v>38</v>
      </c>
      <c r="C18" s="27">
        <f>12-COUNTIF(C4:C15,"")</f>
        <v>0</v>
      </c>
      <c r="D18" s="27">
        <f t="shared" ref="D18:E18" si="0">12-COUNTIF(D4:D15,"")</f>
        <v>0</v>
      </c>
      <c r="E18" s="27">
        <f t="shared" si="0"/>
        <v>0</v>
      </c>
      <c r="F18" s="27">
        <f>12-COUNTIF(F4:F15,"")</f>
        <v>0</v>
      </c>
      <c r="G18" s="27">
        <f>12-COUNTIF(G4:G15,"")</f>
        <v>0</v>
      </c>
    </row>
    <row r="19" spans="2:7" x14ac:dyDescent="0.3">
      <c r="B19" s="28" t="s">
        <v>39</v>
      </c>
      <c r="C19" s="29" t="str">
        <f t="shared" ref="C19:G19" si="1">IF(C18&gt;=3,ROUND(C16/C18,4),IF(OR(C26="",C26=0),"matrah art.yap",ROUND(C26/12,4)))</f>
        <v>matrah art.yap</v>
      </c>
      <c r="D19" s="29" t="str">
        <f t="shared" si="1"/>
        <v>matrah art.yap</v>
      </c>
      <c r="E19" s="29" t="str">
        <f t="shared" si="1"/>
        <v>matrah art.yap</v>
      </c>
      <c r="F19" s="29" t="str">
        <f t="shared" si="1"/>
        <v>matrah art.yap</v>
      </c>
      <c r="G19" s="29" t="str">
        <f t="shared" si="1"/>
        <v>matrah art.yap</v>
      </c>
    </row>
    <row r="20" spans="2:7" x14ac:dyDescent="0.3">
      <c r="B20" s="28" t="s">
        <v>40</v>
      </c>
      <c r="C20" s="29" t="e">
        <f t="shared" ref="C20:E20" si="2">ROUND(C19*12,2)</f>
        <v>#VALUE!</v>
      </c>
      <c r="D20" s="29" t="e">
        <f t="shared" si="2"/>
        <v>#VALUE!</v>
      </c>
      <c r="E20" s="29" t="e">
        <f t="shared" si="2"/>
        <v>#VALUE!</v>
      </c>
      <c r="F20" s="29" t="e">
        <f>ROUND(F19*12,2)</f>
        <v>#VALUE!</v>
      </c>
      <c r="G20" s="29" t="e">
        <f>ROUND(G19*12,2)</f>
        <v>#VALUE!</v>
      </c>
    </row>
    <row r="21" spans="2:7" x14ac:dyDescent="0.3">
      <c r="B21" s="5" t="s">
        <v>41</v>
      </c>
      <c r="C21" s="23"/>
      <c r="D21" s="23"/>
      <c r="E21" s="23"/>
      <c r="F21" s="23"/>
      <c r="G21" s="23"/>
    </row>
    <row r="22" spans="2:7" x14ac:dyDescent="0.3">
      <c r="B22" s="5" t="s">
        <v>42</v>
      </c>
      <c r="C22" s="29" t="str">
        <f t="shared" ref="C22:D22" si="3">IF(C16=C21,IF(OR(C26="",C26=0),"matrah art.yap",C26),C20-C21)</f>
        <v>matrah art.yap</v>
      </c>
      <c r="D22" s="29" t="str">
        <f t="shared" si="3"/>
        <v>matrah art.yap</v>
      </c>
      <c r="E22" s="29" t="str">
        <f>IF(E16=E21,IF(OR(E26="",E26=0),"matrah art.yap",E26),E20-E21)</f>
        <v>matrah art.yap</v>
      </c>
      <c r="F22" s="29" t="str">
        <f t="shared" ref="F22:G22" si="4">IF(F16=F21,IF(OR(F26="",F26=0),"matrah art.yap",F26),F20-F21)</f>
        <v>matrah art.yap</v>
      </c>
      <c r="G22" s="29" t="str">
        <f t="shared" si="4"/>
        <v>matrah art.yap</v>
      </c>
    </row>
    <row r="23" spans="2:7" x14ac:dyDescent="0.3">
      <c r="B23" t="s">
        <v>43</v>
      </c>
      <c r="C23" s="30">
        <v>0.03</v>
      </c>
      <c r="D23" s="30">
        <v>0.03</v>
      </c>
      <c r="E23" s="30">
        <v>2.5000000000000001E-2</v>
      </c>
      <c r="F23" s="30">
        <v>0.02</v>
      </c>
      <c r="G23" s="30">
        <v>0.02</v>
      </c>
    </row>
    <row r="24" spans="2:7" x14ac:dyDescent="0.3">
      <c r="B24" s="31" t="s">
        <v>44</v>
      </c>
      <c r="C24" s="32" t="e">
        <f>ROUND(C22*C23,2)</f>
        <v>#VALUE!</v>
      </c>
      <c r="D24" s="32" t="e">
        <f t="shared" ref="D24:G24" si="5">ROUND(D22*D23,2)</f>
        <v>#VALUE!</v>
      </c>
      <c r="E24" s="32" t="e">
        <f t="shared" si="5"/>
        <v>#VALUE!</v>
      </c>
      <c r="F24" s="32" t="e">
        <f t="shared" si="5"/>
        <v>#VALUE!</v>
      </c>
      <c r="G24" s="32" t="e">
        <f t="shared" si="5"/>
        <v>#VALUE!</v>
      </c>
    </row>
    <row r="25" spans="2:7" x14ac:dyDescent="0.3">
      <c r="C25" s="29"/>
      <c r="D25" s="29"/>
      <c r="E25" s="29"/>
      <c r="F25" s="29"/>
      <c r="G25" s="29"/>
    </row>
    <row r="26" spans="2:7" x14ac:dyDescent="0.3">
      <c r="B26" s="33" t="s">
        <v>17</v>
      </c>
      <c r="C26" s="34"/>
      <c r="D26" s="34"/>
      <c r="E26" s="34"/>
      <c r="F26" s="34"/>
      <c r="G26" s="34"/>
    </row>
    <row r="27" spans="2:7" x14ac:dyDescent="0.3">
      <c r="B27" t="s">
        <v>16</v>
      </c>
      <c r="C27" s="35">
        <v>0.18</v>
      </c>
      <c r="D27" s="35">
        <v>0.18</v>
      </c>
      <c r="E27" s="35">
        <v>0.18</v>
      </c>
      <c r="F27" s="35">
        <v>0.18</v>
      </c>
      <c r="G27" s="35">
        <v>0.18</v>
      </c>
    </row>
    <row r="28" spans="2:7" x14ac:dyDescent="0.3">
      <c r="B28" s="31" t="s">
        <v>18</v>
      </c>
      <c r="C28" s="32">
        <f t="shared" ref="C28:E28" si="6">ROUND(C26*C27,2)</f>
        <v>0</v>
      </c>
      <c r="D28" s="32">
        <f t="shared" si="6"/>
        <v>0</v>
      </c>
      <c r="E28" s="32">
        <f t="shared" si="6"/>
        <v>0</v>
      </c>
      <c r="F28" s="32">
        <f>ROUND(F26*F27,2)</f>
        <v>0</v>
      </c>
      <c r="G28" s="32">
        <f>ROUND(G26*G27,2)</f>
        <v>0</v>
      </c>
    </row>
    <row r="29" spans="2:7" x14ac:dyDescent="0.3">
      <c r="C29" s="29"/>
      <c r="D29" s="29"/>
      <c r="E29" s="29"/>
      <c r="F29" s="29"/>
      <c r="G29" s="29"/>
    </row>
    <row r="30" spans="2:7" x14ac:dyDescent="0.3">
      <c r="B30" s="36" t="s">
        <v>19</v>
      </c>
      <c r="C30" s="37">
        <f>IF((COUNTIF(C4:C15,""))=12,C28,MAX(C24,C28))</f>
        <v>0</v>
      </c>
      <c r="D30" s="37">
        <f t="shared" ref="D30:G30" si="7">IF((COUNTIF(D4:D15,""))=12,D28,MAX(D24,D28))</f>
        <v>0</v>
      </c>
      <c r="E30" s="37">
        <f t="shared" si="7"/>
        <v>0</v>
      </c>
      <c r="F30" s="37">
        <f t="shared" si="7"/>
        <v>0</v>
      </c>
      <c r="G30" s="37">
        <f t="shared" si="7"/>
        <v>0</v>
      </c>
    </row>
    <row r="31" spans="2:7" x14ac:dyDescent="0.3">
      <c r="C31" s="29"/>
      <c r="D31" s="29"/>
      <c r="E31" s="29"/>
      <c r="F31" s="29"/>
      <c r="G31" s="29"/>
    </row>
    <row r="32" spans="2:7" x14ac:dyDescent="0.3">
      <c r="B32" t="s">
        <v>20</v>
      </c>
      <c r="C32" s="29"/>
      <c r="D32" s="29"/>
      <c r="E32" s="29"/>
      <c r="F32" s="29"/>
      <c r="G32" s="29">
        <f>MAX(C22,C26)+MAX(D22,D26)+MAX(E22,E26)+MAX(F22,F26)+MAX(G22,G26)</f>
        <v>0</v>
      </c>
    </row>
    <row r="33" spans="2:7" x14ac:dyDescent="0.3">
      <c r="B33" t="s">
        <v>15</v>
      </c>
      <c r="C33" s="29"/>
      <c r="D33" s="29"/>
      <c r="E33" s="29"/>
      <c r="F33" s="29"/>
      <c r="G33" s="29">
        <f>SUM(C30:G30)</f>
        <v>0</v>
      </c>
    </row>
    <row r="36" spans="2:7" x14ac:dyDescent="0.3">
      <c r="B36" s="38" t="s">
        <v>21</v>
      </c>
      <c r="C36" s="17"/>
      <c r="D36" s="17"/>
    </row>
    <row r="37" spans="2:7" x14ac:dyDescent="0.3">
      <c r="B37" s="39" t="s">
        <v>22</v>
      </c>
      <c r="C37" s="17"/>
      <c r="D37" s="17"/>
      <c r="F37" s="40"/>
    </row>
    <row r="38" spans="2:7" x14ac:dyDescent="0.3">
      <c r="B38" s="41" t="s">
        <v>23</v>
      </c>
      <c r="C38" s="17"/>
      <c r="D38" s="17"/>
      <c r="F3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KV VE GV  MATRAH ARTIRIM TABLOS</vt:lpstr>
      <vt:lpstr>KDV MATRAH ART.</vt:lpstr>
      <vt:lpstr>KDV MAT.ART.LİSTE</vt:lpstr>
    </vt:vector>
  </TitlesOfParts>
  <Company>KiNGHaZe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Atakan</dc:creator>
  <cp:lastModifiedBy>Atakan</cp:lastModifiedBy>
  <dcterms:created xsi:type="dcterms:W3CDTF">2021-05-27T09:04:23Z</dcterms:created>
  <dcterms:modified xsi:type="dcterms:W3CDTF">2021-05-28T15:10:30Z</dcterms:modified>
</cp:coreProperties>
</file>